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3م\كشوفات الحساب والمصروفات للربع الثاني 2023م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D214" i="1" s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D171" i="1" s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8" i="12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H26" i="2" s="1"/>
  <c r="I12" i="2"/>
  <c r="J12" i="2"/>
  <c r="K12" i="2"/>
  <c r="L12" i="2"/>
  <c r="D12" i="2"/>
  <c r="E25" i="4" l="1"/>
  <c r="E26" i="4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E28" i="4" l="1"/>
  <c r="K9" i="8" s="1"/>
  <c r="C11" i="9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E30" i="4" l="1"/>
  <c r="P11" i="2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<sst xmlns="http://schemas.openxmlformats.org/spreadsheetml/2006/main" count="554" uniqueCount="447">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</sst>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4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266699</xdr:colOff>
      <xdr:row>36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54292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(937085.76)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0551230064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533229113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2" sqref="J1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937085.76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3" t="s">
        <v>36</v>
      </c>
      <c r="C5" s="256" t="s">
        <v>93</v>
      </c>
      <c r="D5" s="256"/>
      <c r="E5" s="256"/>
      <c r="F5" s="256"/>
      <c r="G5" s="256" t="s">
        <v>94</v>
      </c>
      <c r="H5" s="257"/>
    </row>
    <row r="6" spans="2:12" ht="31.5" customHeight="1" x14ac:dyDescent="0.2">
      <c r="B6" s="254"/>
      <c r="C6" s="258" t="s">
        <v>95</v>
      </c>
      <c r="D6" s="259"/>
      <c r="E6" s="258" t="s">
        <v>185</v>
      </c>
      <c r="F6" s="259"/>
      <c r="G6" s="260" t="s">
        <v>94</v>
      </c>
      <c r="H6" s="262" t="s">
        <v>98</v>
      </c>
    </row>
    <row r="7" spans="2:12" ht="16.5" thickBot="1" x14ac:dyDescent="0.25">
      <c r="B7" s="255"/>
      <c r="C7" s="145" t="s">
        <v>93</v>
      </c>
      <c r="D7" s="145" t="s">
        <v>186</v>
      </c>
      <c r="E7" s="145" t="s">
        <v>96</v>
      </c>
      <c r="F7" s="145" t="s">
        <v>97</v>
      </c>
      <c r="G7" s="261"/>
      <c r="H7" s="263"/>
      <c r="I7" s="80"/>
      <c r="J7" s="81"/>
      <c r="K7" s="81"/>
    </row>
    <row r="8" spans="2:12" ht="21" thickTop="1" x14ac:dyDescent="0.2">
      <c r="B8" s="250" t="s">
        <v>112</v>
      </c>
      <c r="C8" s="251"/>
      <c r="D8" s="251"/>
      <c r="E8" s="251"/>
      <c r="F8" s="251"/>
      <c r="G8" s="251"/>
      <c r="H8" s="252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0" t="s">
        <v>113</v>
      </c>
      <c r="C21" s="251"/>
      <c r="D21" s="251"/>
      <c r="E21" s="251"/>
      <c r="F21" s="251"/>
      <c r="G21" s="251"/>
      <c r="H21" s="252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4" t="s">
        <v>179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2:14" ht="15" thickBot="1" x14ac:dyDescent="0.25"/>
    <row r="5" spans="2:14" ht="30.75" customHeight="1" thickTop="1" x14ac:dyDescent="0.2">
      <c r="B5" s="267" t="s">
        <v>90</v>
      </c>
      <c r="C5" s="272" t="s">
        <v>86</v>
      </c>
      <c r="D5" s="272" t="s">
        <v>87</v>
      </c>
      <c r="E5" s="272" t="s">
        <v>88</v>
      </c>
      <c r="F5" s="272" t="s">
        <v>91</v>
      </c>
      <c r="G5" s="269" t="s">
        <v>436</v>
      </c>
      <c r="H5" s="270"/>
      <c r="I5" s="270"/>
      <c r="J5" s="270"/>
      <c r="K5" s="271"/>
      <c r="L5" s="274" t="s">
        <v>89</v>
      </c>
      <c r="M5" s="265" t="s">
        <v>441</v>
      </c>
      <c r="N5" s="265" t="s">
        <v>184</v>
      </c>
    </row>
    <row r="6" spans="2:14" ht="15" customHeight="1" thickBot="1" x14ac:dyDescent="0.3">
      <c r="B6" s="268"/>
      <c r="C6" s="273"/>
      <c r="D6" s="273"/>
      <c r="E6" s="273"/>
      <c r="F6" s="273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5"/>
      <c r="M6" s="266"/>
      <c r="N6" s="266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E15" sqref="E15"/>
    </sheetView>
  </sheetViews>
  <sheetFormatPr defaultRowHeight="14.25" x14ac:dyDescent="0.2"/>
  <cols>
    <col min="2" max="2" width="8.125" bestFit="1" customWidth="1"/>
    <col min="3" max="3" width="32.125" customWidth="1"/>
    <col min="7" max="8" width="9.875" bestFit="1" customWidth="1"/>
    <col min="13" max="13" width="1.375" customWidth="1"/>
  </cols>
  <sheetData>
    <row r="2" spans="2:16" ht="21" thickBot="1" x14ac:dyDescent="0.35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23.25" thickBot="1" x14ac:dyDescent="0.25">
      <c r="B3" s="277" t="s">
        <v>188</v>
      </c>
      <c r="C3" s="282" t="s">
        <v>114</v>
      </c>
      <c r="D3" s="279" t="s">
        <v>37</v>
      </c>
      <c r="E3" s="280"/>
      <c r="F3" s="281"/>
      <c r="G3" s="279" t="s">
        <v>38</v>
      </c>
      <c r="H3" s="280"/>
      <c r="I3" s="281"/>
      <c r="J3" s="279" t="s">
        <v>39</v>
      </c>
      <c r="K3" s="280"/>
      <c r="L3" s="281"/>
      <c r="N3" s="279" t="s">
        <v>85</v>
      </c>
      <c r="O3" s="280"/>
      <c r="P3" s="281"/>
    </row>
    <row r="4" spans="2:16" ht="22.5" thickBot="1" x14ac:dyDescent="0.25">
      <c r="B4" s="278"/>
      <c r="C4" s="283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49">
        <v>269130</v>
      </c>
      <c r="H10" s="219"/>
      <c r="I10" s="217"/>
      <c r="J10" s="219"/>
      <c r="K10" s="219"/>
      <c r="L10" s="219"/>
      <c r="N10" s="141">
        <f t="shared" si="0"/>
        <v>269130</v>
      </c>
      <c r="O10" s="141">
        <f t="shared" si="1"/>
        <v>0</v>
      </c>
      <c r="P10" s="141">
        <f t="shared" si="2"/>
        <v>269130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49">
        <v>8000</v>
      </c>
      <c r="I11" s="217"/>
      <c r="J11" s="219"/>
      <c r="K11" s="219"/>
      <c r="L11" s="219"/>
      <c r="N11" s="141">
        <f t="shared" si="0"/>
        <v>0</v>
      </c>
      <c r="O11" s="141">
        <f t="shared" si="1"/>
        <v>8000</v>
      </c>
      <c r="P11" s="141">
        <f t="shared" si="2"/>
        <v>8000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269130</v>
      </c>
      <c r="H12" s="152">
        <f t="shared" si="3"/>
        <v>8000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269130</v>
      </c>
      <c r="O12" s="6">
        <f t="shared" si="1"/>
        <v>8000</v>
      </c>
      <c r="P12" s="6">
        <f t="shared" si="2"/>
        <v>277130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9">
        <v>33270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33270</v>
      </c>
      <c r="O14" s="141">
        <f t="shared" si="1"/>
        <v>0</v>
      </c>
      <c r="P14" s="141">
        <f t="shared" si="2"/>
        <v>33270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33270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33270</v>
      </c>
      <c r="O19" s="6">
        <f t="shared" si="1"/>
        <v>0</v>
      </c>
      <c r="P19" s="6">
        <f t="shared" si="2"/>
        <v>33270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33270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269130</v>
      </c>
      <c r="H26" s="153">
        <f t="shared" si="6"/>
        <v>8000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302400</v>
      </c>
      <c r="O26" s="9">
        <f t="shared" si="1"/>
        <v>8000</v>
      </c>
      <c r="P26" s="9">
        <f t="shared" si="2"/>
        <v>310400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4" t="s">
        <v>443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98844.849999999991</v>
      </c>
      <c r="E5" s="223">
        <f>E6</f>
        <v>9635.34</v>
      </c>
      <c r="F5" s="224">
        <f>F210</f>
        <v>89209.51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9635.34</v>
      </c>
      <c r="E6" s="226">
        <f>E7+E38+E134+E190</f>
        <v>9635.34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5361.6</v>
      </c>
      <c r="E7" s="226">
        <f>E8+E17</f>
        <v>5361.6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5361.6</v>
      </c>
      <c r="E8" s="226">
        <f>SUM(E9:E16)</f>
        <v>5361.6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5361.6</v>
      </c>
      <c r="E16" s="249">
        <v>5361.6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3450</v>
      </c>
      <c r="E38" s="226">
        <f>E39+E49+E88+E118</f>
        <v>3450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3450</v>
      </c>
      <c r="E88" s="226">
        <f>SUM(E89:E93,E97:E100,E109,E113)</f>
        <v>3450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3450</v>
      </c>
      <c r="E109" s="226">
        <f>SUM(E110:E112)</f>
        <v>3450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3450</v>
      </c>
      <c r="E110" s="249">
        <v>3450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823.74</v>
      </c>
      <c r="E134" s="226">
        <f>SUM(E135,E137,E144,E150,E155,E157,E159,E161,E163,E165,E167,E169,E171,E183)</f>
        <v>823.74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89209.51</v>
      </c>
      <c r="E210" s="228"/>
      <c r="F210" s="227">
        <f>SUM(F211,F249)</f>
        <v>89209.51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89209.51</v>
      </c>
      <c r="E211" s="232"/>
      <c r="F211" s="227">
        <f>SUM(F212,F214,F223,F232,F238)</f>
        <v>89209.51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8000</v>
      </c>
      <c r="E214" s="232"/>
      <c r="F214" s="227">
        <f>SUM(F215:F222)</f>
        <v>8000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8000</v>
      </c>
      <c r="E222" s="232"/>
      <c r="F222" s="249">
        <v>8000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81209.509999999995</v>
      </c>
      <c r="E238" s="232"/>
      <c r="F238" s="227">
        <f>SUM(F239:F248)</f>
        <v>81209.509999999995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18848.009999999998</v>
      </c>
      <c r="E240" s="232"/>
      <c r="F240" s="249">
        <v>18848.009999999998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12000</v>
      </c>
      <c r="E243" s="232"/>
      <c r="F243" s="249">
        <v>12000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50361.5</v>
      </c>
      <c r="E244" s="232"/>
      <c r="F244" s="249">
        <v>50361.5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98844.849999999991</v>
      </c>
      <c r="E293" s="243">
        <f>E5</f>
        <v>9635.34</v>
      </c>
      <c r="F293" s="243">
        <f>F210</f>
        <v>89209.51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33" sqref="D33"/>
    </sheetView>
  </sheetViews>
  <sheetFormatPr defaultRowHeight="14.25" x14ac:dyDescent="0.2"/>
  <cols>
    <col min="3" max="3" width="44.375" customWidth="1"/>
    <col min="4" max="4" width="10.875" bestFit="1" customWidth="1"/>
    <col min="5" max="5" width="9.875" bestFit="1" customWidth="1"/>
    <col min="6" max="6" width="17.625" customWidth="1"/>
  </cols>
  <sheetData>
    <row r="2" spans="2:6" ht="20.25" x14ac:dyDescent="0.3">
      <c r="B2" s="287" t="s">
        <v>444</v>
      </c>
      <c r="C2" s="287"/>
      <c r="D2" s="287"/>
      <c r="E2" s="287"/>
      <c r="F2" s="287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9">
        <v>537758.24</v>
      </c>
      <c r="E7" s="249">
        <v>369948.35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537758.24</v>
      </c>
      <c r="E15" s="161">
        <f>SUM(E7:E14)</f>
        <v>369948.35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9">
        <v>280288</v>
      </c>
      <c r="E17" s="249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49">
        <v>11500</v>
      </c>
      <c r="E18" s="211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9">
        <v>375862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667650</v>
      </c>
      <c r="E22" s="161">
        <f>SUM(E17:E21)</f>
        <v>623081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5" t="s">
        <v>425</v>
      </c>
      <c r="C33" s="286"/>
      <c r="D33" s="166">
        <f>D15+D22+D31</f>
        <v>1205408.24</v>
      </c>
      <c r="E33" s="166">
        <f>E15+E22+E31</f>
        <v>993029.35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E25" sqref="E25:E26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7" t="s">
        <v>445</v>
      </c>
      <c r="D2" s="287"/>
      <c r="E2" s="287"/>
      <c r="F2" s="287"/>
      <c r="G2" s="287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6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8">
        <f>F19+'تقرير المصروفات '!E134</f>
        <v>268322.48</v>
      </c>
      <c r="F19" s="249">
        <v>267498.74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268322.48</v>
      </c>
      <c r="F22" s="161">
        <f>SUM(F15:F21)</f>
        <v>267498.74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7">
        <f>F25+'تقرير الايرادات والتبرعات '!G12+'تقرير الايرادات والتبرعات '!H12-'تقرير المصروفات '!F211</f>
        <v>227094.95999999996</v>
      </c>
      <c r="F25" s="204">
        <v>39174.47</v>
      </c>
      <c r="G25" s="160"/>
    </row>
    <row r="26" spans="3:7" ht="15.75" x14ac:dyDescent="0.2">
      <c r="C26" s="207">
        <v>23102</v>
      </c>
      <c r="D26" s="208" t="s">
        <v>442</v>
      </c>
      <c r="E26" s="247">
        <f>F26+'تقرير الايرادات والتبرعات '!D19+'تقرير الايرادات والتبرعات '!E19-'تقرير المصروفات '!F249-'تقرير المصروفات '!E6</f>
        <v>709990.8</v>
      </c>
      <c r="F26" s="204">
        <v>686356.14</v>
      </c>
      <c r="G26" s="160"/>
    </row>
    <row r="27" spans="3:7" ht="16.5" thickBot="1" x14ac:dyDescent="0.25">
      <c r="C27" s="207">
        <v>23103</v>
      </c>
      <c r="D27" s="208" t="s">
        <v>81</v>
      </c>
      <c r="E27" s="247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937085.76</v>
      </c>
      <c r="F28" s="164">
        <f>SUM(F25:F27)</f>
        <v>725530.61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5" t="s">
        <v>433</v>
      </c>
      <c r="D30" s="286"/>
      <c r="E30" s="166">
        <f>E13+E22+E28</f>
        <v>1205408.24</v>
      </c>
      <c r="F30" s="166">
        <f>F13+F22+F28</f>
        <v>993029.35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8" t="s">
        <v>176</v>
      </c>
      <c r="C3" s="288"/>
      <c r="D3" s="288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7" t="s">
        <v>446</v>
      </c>
      <c r="C2" s="297"/>
      <c r="D2" s="297"/>
      <c r="E2" s="297"/>
      <c r="F2" s="297"/>
      <c r="G2" s="297"/>
      <c r="H2" s="297"/>
      <c r="I2" s="297"/>
      <c r="J2" s="297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1" t="s">
        <v>434</v>
      </c>
      <c r="C5" s="292"/>
      <c r="D5" s="293"/>
      <c r="F5" s="294" t="s">
        <v>435</v>
      </c>
      <c r="G5" s="295"/>
      <c r="H5" s="296"/>
      <c r="J5" s="289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0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8000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-8000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8000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-8000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81209.509999999995</v>
      </c>
      <c r="E32" s="117"/>
      <c r="F32" s="123">
        <v>31105</v>
      </c>
      <c r="G32" s="126" t="s">
        <v>142</v>
      </c>
      <c r="H32" s="175">
        <f>'تقرير الايرادات والتبرعات '!G10</f>
        <v>269130</v>
      </c>
      <c r="J32" s="140">
        <f t="shared" si="0"/>
        <v>187920.49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18848.009999999998</v>
      </c>
      <c r="E34" s="117"/>
      <c r="F34" s="124">
        <v>31105002</v>
      </c>
      <c r="G34" s="125" t="s">
        <v>146</v>
      </c>
      <c r="H34" s="175"/>
      <c r="J34" s="140">
        <f t="shared" si="0"/>
        <v>-18848.009999999998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12000</v>
      </c>
      <c r="E37" s="117"/>
      <c r="F37" s="124">
        <v>31105005</v>
      </c>
      <c r="G37" s="125" t="s">
        <v>152</v>
      </c>
      <c r="H37" s="175"/>
      <c r="J37" s="140">
        <f t="shared" si="0"/>
        <v>-12000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50361.5</v>
      </c>
      <c r="E38" s="117"/>
      <c r="F38" s="124">
        <v>31105006</v>
      </c>
      <c r="G38" s="125" t="s">
        <v>154</v>
      </c>
      <c r="H38" s="175"/>
      <c r="J38" s="140">
        <f t="shared" si="0"/>
        <v>-50361.5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8000</v>
      </c>
      <c r="J43" s="140">
        <f t="shared" si="0"/>
        <v>8000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89209.51</v>
      </c>
      <c r="E48" s="119"/>
      <c r="F48" s="128"/>
      <c r="G48" s="50" t="s">
        <v>42</v>
      </c>
      <c r="H48" s="177">
        <f>H7+H8+H17+H26+H32+H43</f>
        <v>277130</v>
      </c>
      <c r="J48" s="51">
        <f>H48-D48</f>
        <v>187920.49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39174.47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227094.96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2023-12-28T15:52:01Z</dcterms:modified>
</cp:coreProperties>
</file>